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50" windowHeight="8010" tabRatio="599" activeTab="1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Excel_BuiltIn_Print_Area_2" localSheetId="1">#REF!</definedName>
    <definedName name="Excel_BuiltIn_Print_Area_2">#REF!</definedName>
    <definedName name="Excel_BuiltIn_Print_Area_3" localSheetId="1">#REF!</definedName>
    <definedName name="Excel_BuiltIn_Print_Area_3">#REF!</definedName>
    <definedName name="Excel_BuiltIn_Print_Area_4" localSheetId="1">#REF!</definedName>
    <definedName name="Excel_BuiltIn_Print_Area_4">#REF!</definedName>
    <definedName name="Excel_BuiltIn_Print_Area_5" localSheetId="1">#REF!</definedName>
    <definedName name="Excel_BuiltIn_Print_Area_5">#REF!</definedName>
    <definedName name="Excel_BuiltIn_Print_Area_8" localSheetId="1">#REF!</definedName>
    <definedName name="Excel_BuiltIn_Print_Area_8">#REF!</definedName>
    <definedName name="Excel_BuiltIn_Print_Titles_2">#REF!</definedName>
    <definedName name="_xlnm.Print_Titles" localSheetId="0">'Приложение 1'!$4:$6</definedName>
    <definedName name="_xlnm.Print_Area" localSheetId="0">'Приложение 1'!$A$1:$P$16</definedName>
    <definedName name="_xlnm.Print_Area" localSheetId="1">'Приложение 2'!$A$1:$K$63</definedName>
  </definedNames>
  <calcPr fullCalcOnLoad="1" refMode="R1C1"/>
</workbook>
</file>

<file path=xl/sharedStrings.xml><?xml version="1.0" encoding="utf-8"?>
<sst xmlns="http://schemas.openxmlformats.org/spreadsheetml/2006/main" count="144" uniqueCount="75">
  <si>
    <t>Расходы, (тыс. руб.)</t>
  </si>
  <si>
    <t>Код бюджетной классификации</t>
  </si>
  <si>
    <t>ГРБС</t>
  </si>
  <si>
    <t>РзПр</t>
  </si>
  <si>
    <t>ЦСР</t>
  </si>
  <si>
    <t>х</t>
  </si>
  <si>
    <t>Наименование ГРБС</t>
  </si>
  <si>
    <t xml:space="preserve">Муниципальная программа </t>
  </si>
  <si>
    <t xml:space="preserve">Мероприятие 1 </t>
  </si>
  <si>
    <t>Наименование муниципальной программы, мероприятия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</si>
  <si>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</si>
  <si>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</si>
  <si>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</si>
  <si>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</si>
  <si>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</si>
  <si>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</si>
  <si>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0203</t>
  </si>
  <si>
    <t>0310</t>
  </si>
  <si>
    <t>0409</t>
  </si>
  <si>
    <t>0503</t>
  </si>
  <si>
    <t>1001</t>
  </si>
  <si>
    <t>«Осуществление переданных государственных полномочий  первичного воинского учета на территориях, где отсутствуют военные комиссариаты»</t>
  </si>
  <si>
    <t>«Мероприятия по обеспечение первичных мер пожарной безопасности»</t>
  </si>
  <si>
    <t>«Благоустройство территорий поселений»</t>
  </si>
  <si>
    <t>«Дополнительное пенсионное обеспечение»</t>
  </si>
  <si>
    <t>«Межбюджетные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полномочий, в соответствии с заключенными соглашениями в рамках отдельных мероприятий органов местного  самоуправления»</t>
  </si>
  <si>
    <t>«Содержание автомобильных дорог общего пользования сельских поселений»</t>
  </si>
  <si>
    <t>0309</t>
  </si>
  <si>
    <t>Мероприятие 8</t>
  </si>
  <si>
    <t>0707</t>
  </si>
  <si>
    <t>0505</t>
  </si>
  <si>
    <t xml:space="preserve">Распределение планируемых расходов за счет средств краевого и местного бюджетов по мероприятиям  муниципальной  программы Малокамалинского сельсовета                                                                                                                                                                     «Развитие местного самоуправления» </t>
  </si>
  <si>
    <t>Администрация Малокамалинского сельсовета</t>
  </si>
  <si>
    <t>57,405</t>
  </si>
  <si>
    <t>48,018</t>
  </si>
  <si>
    <t>Глава Малокамалинского сельсовета</t>
  </si>
  <si>
    <t>всего расходные обязательства</t>
  </si>
  <si>
    <t xml:space="preserve">«Развитие местного самоуправления» 
</t>
  </si>
  <si>
    <t>0190074120   0190082040    01900S4120</t>
  </si>
  <si>
    <t>0190051180</t>
  </si>
  <si>
    <t>0190084090   0190084100   0190075080    01900S5080</t>
  </si>
  <si>
    <t>0190080180</t>
  </si>
  <si>
    <t>Ресурсное обеспечение и прогнозная оценка расходов на реализацию целей муниципальной  программы Малокамалинского сельсовета «Развитие местного самоуправления»  на   с учетом источников финансирования,   в том числе по уровням бюджетной системы</t>
  </si>
  <si>
    <t>Наименование муниципальной программы, подпрограммы  муниципальной программы</t>
  </si>
  <si>
    <t xml:space="preserve">Ответственный исполнитель, соисполнители </t>
  </si>
  <si>
    <t>Оценка расходов (тыс. руб.), годы</t>
  </si>
  <si>
    <t xml:space="preserve">«Развитие местного самоуправления»  
</t>
  </si>
  <si>
    <t>Всего</t>
  </si>
  <si>
    <t>в том числе</t>
  </si>
  <si>
    <t>федеральный бюджет</t>
  </si>
  <si>
    <t>краевой бюджет</t>
  </si>
  <si>
    <t>из них внебюджетные источники</t>
  </si>
  <si>
    <t>Местный бюджет</t>
  </si>
  <si>
    <t>юридические лица</t>
  </si>
  <si>
    <t>Организация трудового воспитания несовершеннолетних граждан в рамках отдельных мероприятий муниципальной программы "Развитие местного самоуправления"на 2014-2016 г.г.</t>
  </si>
  <si>
    <t>0190080550</t>
  </si>
  <si>
    <t>0190082030</t>
  </si>
  <si>
    <t>0190074320</t>
  </si>
  <si>
    <t>Л. П. Белова</t>
  </si>
  <si>
    <t>«Мероприятия по обеспечению первичных мер пожарной безопасности»</t>
  </si>
  <si>
    <t>0190066010                     0190077410        01900S7410       0190085610    01900S5610   0190086010</t>
  </si>
  <si>
    <t>Администрация Малокама-линского сельсовета</t>
  </si>
  <si>
    <t>Меропри-ятие 1</t>
  </si>
  <si>
    <r>
      <t xml:space="preserve">Итого 
2014 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 xml:space="preserve"> 2020 </t>
    </r>
  </si>
  <si>
    <t>Итого 
на 2014-2020 годы</t>
  </si>
  <si>
    <t>"Профилактика терроризма и экстремизма, минимизации и (или) ликвидации последствий проявлений терроризма и экстремизма  на территории сельсовета в рамках отдельных мероприятий муниципальной программы»</t>
  </si>
  <si>
    <t xml:space="preserve">Муници-пальная программа </t>
  </si>
  <si>
    <t>Приложение № 1</t>
  </si>
  <si>
    <t xml:space="preserve">Статус (муници-пальная программа, мероприя-тия) </t>
  </si>
  <si>
    <t>к муниципальной программе Малокамалинского сельсовета «Развитие местного самоуправления»                                              (приложение № 4 к Порядку)</t>
  </si>
  <si>
    <t xml:space="preserve">Ста-тус </t>
  </si>
  <si>
    <t>«Профилактика терроризма и экстремизма, минимизации и (или) ликвидации последствий проявлений терроризма и экстремизма  на территории сельсовета в рамках отдельных мероприятий муниципаль-ной программы "Развитие местного самоуправления"»</t>
  </si>
  <si>
    <t>«Межбюджетные трансферты бюджетам муниципальных районов из бюд- жетов поселений и бюджетные трансферты бюджетам поселений из бюджетов муниципальных районов на осуществление части полномочий, в соответствии с заключен-ными соглашениями в рам-ках отдельных мероприятий органов местного  самоуправления»</t>
  </si>
  <si>
    <t>к муниципальной программе Малокамалинского сельсовета «Развитие местного самоуправления»                                              (приложение № 5 к Порядку)</t>
  </si>
  <si>
    <t>Приложение №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</si>
</sst>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169" fontId="19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169" fontId="20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left"/>
    </xf>
    <xf numFmtId="0" fontId="20" fillId="0" borderId="0" xfId="0" applyFont="1" applyFill="1" applyAlignment="1">
      <alignment wrapText="1"/>
    </xf>
    <xf numFmtId="164" fontId="19" fillId="24" borderId="11" xfId="0" applyNumberFormat="1" applyFont="1" applyFill="1" applyBorder="1" applyAlignment="1">
      <alignment horizontal="left" vertical="center" wrapText="1"/>
    </xf>
    <xf numFmtId="164" fontId="19" fillId="24" borderId="11" xfId="0" applyNumberFormat="1" applyFont="1" applyFill="1" applyBorder="1" applyAlignment="1">
      <alignment horizontal="left" vertical="center"/>
    </xf>
    <xf numFmtId="164" fontId="19" fillId="0" borderId="11" xfId="0" applyNumberFormat="1" applyFont="1" applyFill="1" applyBorder="1" applyAlignment="1">
      <alignment horizontal="left" vertical="center"/>
    </xf>
    <xf numFmtId="164" fontId="19" fillId="0" borderId="11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 wrapText="1"/>
    </xf>
    <xf numFmtId="0" fontId="19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  <xf numFmtId="0" fontId="19" fillId="24" borderId="14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center" textRotation="90" wrapText="1"/>
    </xf>
    <xf numFmtId="0" fontId="19" fillId="24" borderId="14" xfId="0" applyFont="1" applyFill="1" applyBorder="1" applyAlignment="1">
      <alignment horizontal="center" vertical="center" textRotation="90"/>
    </xf>
    <xf numFmtId="0" fontId="19" fillId="24" borderId="15" xfId="0" applyFont="1" applyFill="1" applyBorder="1" applyAlignment="1">
      <alignment horizontal="center" vertical="center" textRotation="90" wrapText="1"/>
    </xf>
    <xf numFmtId="0" fontId="19" fillId="24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96;&#1077;&#1085;&#1080;&#1103;,%20&#1087;&#1086;&#1083;&#1086;&#1078;&#1077;&#1085;&#1080;&#1103;,&#1087;&#1088;&#1086;&#1075;&#1088;&#1072;&#1084;&#1084;&#1099;\&#1041;&#1102;&#1076;&#1078;&#1077;&#1090;%202017\&#1048;&#1079;&#1084;&#1077;&#1085;&#1077;&#1085;&#1080;&#1077;1\&#1056;&#1072;&#1079;&#1074;&#1080;&#1090;&#1080;&#1077;%20&#1084;&#1077;&#1089;&#1090;%20&#1089;&#1072;&#1084;&#1086;&#1091;&#1087;&#1088;&#1072;&#1074;&#1083;&#1077;&#1085;&#1080;&#1103;\&#1055;&#1088;&#1080;&#1083;%202%2011.16&#1082;%20&#1055;&#1056;&#1054;&#1043;&#1056;&#1040;&#1052;&#1052;&#1045;%20&#1057;&#1045;&#1051;&#1068;&#1057;&#1054;&#1042;&#1045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 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view="pageBreakPreview" zoomScale="75" zoomScaleNormal="50" zoomScaleSheetLayoutView="75" zoomScalePageLayoutView="0" workbookViewId="0" topLeftCell="A10">
      <selection activeCell="A1" sqref="A1:IV16384"/>
    </sheetView>
  </sheetViews>
  <sheetFormatPr defaultColWidth="5.00390625" defaultRowHeight="152.25" customHeight="1"/>
  <cols>
    <col min="1" max="1" width="9.8515625" style="12" customWidth="1"/>
    <col min="2" max="2" width="18.00390625" style="13" customWidth="1"/>
    <col min="3" max="3" width="13.8515625" style="14" customWidth="1"/>
    <col min="4" max="5" width="5.8515625" style="31" customWidth="1"/>
    <col min="6" max="7" width="4.28125" style="15" customWidth="1"/>
    <col min="8" max="8" width="4.28125" style="16" customWidth="1"/>
    <col min="9" max="9" width="9.421875" style="31" customWidth="1"/>
    <col min="10" max="12" width="10.140625" style="31" customWidth="1"/>
    <col min="13" max="15" width="9.00390625" style="31" customWidth="1"/>
    <col min="16" max="16" width="12.28125" style="31" customWidth="1"/>
    <col min="17" max="17" width="4.57421875" style="1" customWidth="1"/>
    <col min="18" max="18" width="12.28125" style="1" customWidth="1"/>
    <col min="19" max="26" width="5.00390625" style="1" customWidth="1"/>
    <col min="27" max="27" width="22.140625" style="1" customWidth="1"/>
    <col min="28" max="16384" width="5.00390625" style="1" customWidth="1"/>
  </cols>
  <sheetData>
    <row r="1" spans="11:16" ht="20.25" customHeight="1">
      <c r="K1" s="42" t="s">
        <v>67</v>
      </c>
      <c r="L1" s="42"/>
      <c r="M1" s="42"/>
      <c r="N1" s="42"/>
      <c r="O1" s="42"/>
      <c r="P1" s="42"/>
    </row>
    <row r="2" spans="4:23" ht="48" customHeight="1">
      <c r="D2" s="1"/>
      <c r="E2" s="1"/>
      <c r="I2" s="5"/>
      <c r="J2" s="5"/>
      <c r="K2" s="48" t="s">
        <v>69</v>
      </c>
      <c r="L2" s="48"/>
      <c r="M2" s="48"/>
      <c r="N2" s="48"/>
      <c r="O2" s="48"/>
      <c r="P2" s="48"/>
      <c r="Q2" s="5"/>
      <c r="R2" s="5"/>
      <c r="S2" s="5"/>
      <c r="T2" s="5"/>
      <c r="U2" s="5"/>
      <c r="V2" s="5"/>
      <c r="W2" s="33"/>
    </row>
    <row r="3" spans="1:16" ht="30.75" customHeight="1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17" customFormat="1" ht="30.75" customHeight="1">
      <c r="A4" s="49" t="s">
        <v>68</v>
      </c>
      <c r="B4" s="49" t="s">
        <v>9</v>
      </c>
      <c r="C4" s="49" t="s">
        <v>6</v>
      </c>
      <c r="D4" s="43" t="s">
        <v>1</v>
      </c>
      <c r="E4" s="43"/>
      <c r="F4" s="43"/>
      <c r="G4" s="43"/>
      <c r="H4" s="43"/>
      <c r="I4" s="43" t="s">
        <v>0</v>
      </c>
      <c r="J4" s="43"/>
      <c r="K4" s="43"/>
      <c r="L4" s="43"/>
      <c r="M4" s="43"/>
      <c r="N4" s="43"/>
      <c r="O4" s="43"/>
      <c r="P4" s="43"/>
    </row>
    <row r="5" spans="1:16" s="17" customFormat="1" ht="22.5" customHeight="1">
      <c r="A5" s="49"/>
      <c r="B5" s="49"/>
      <c r="C5" s="49"/>
      <c r="D5" s="43" t="s">
        <v>2</v>
      </c>
      <c r="E5" s="43" t="s">
        <v>3</v>
      </c>
      <c r="F5" s="45" t="s">
        <v>4</v>
      </c>
      <c r="G5" s="45"/>
      <c r="H5" s="45"/>
      <c r="I5" s="43">
        <v>2014</v>
      </c>
      <c r="J5" s="43">
        <v>2015</v>
      </c>
      <c r="K5" s="43">
        <v>2016</v>
      </c>
      <c r="L5" s="43">
        <v>2017</v>
      </c>
      <c r="M5" s="43">
        <v>2018</v>
      </c>
      <c r="N5" s="43">
        <v>2019</v>
      </c>
      <c r="O5" s="43">
        <v>2020</v>
      </c>
      <c r="P5" s="43" t="s">
        <v>64</v>
      </c>
    </row>
    <row r="6" spans="1:16" s="17" customFormat="1" ht="23.25" customHeight="1">
      <c r="A6" s="49"/>
      <c r="B6" s="49"/>
      <c r="C6" s="49"/>
      <c r="D6" s="43"/>
      <c r="E6" s="43"/>
      <c r="F6" s="45"/>
      <c r="G6" s="45"/>
      <c r="H6" s="45"/>
      <c r="I6" s="43"/>
      <c r="J6" s="43"/>
      <c r="K6" s="43"/>
      <c r="L6" s="43"/>
      <c r="M6" s="43"/>
      <c r="N6" s="43"/>
      <c r="O6" s="43"/>
      <c r="P6" s="43"/>
    </row>
    <row r="7" spans="1:27" s="8" customFormat="1" ht="81.75" customHeight="1">
      <c r="A7" s="35" t="s">
        <v>66</v>
      </c>
      <c r="B7" s="18" t="s">
        <v>37</v>
      </c>
      <c r="C7" s="18" t="s">
        <v>36</v>
      </c>
      <c r="D7" s="20" t="s">
        <v>5</v>
      </c>
      <c r="E7" s="20" t="s">
        <v>5</v>
      </c>
      <c r="F7" s="46" t="s">
        <v>5</v>
      </c>
      <c r="G7" s="47"/>
      <c r="H7" s="47"/>
      <c r="I7" s="3">
        <f>I8+I9+I10+I11+I12+I13+I14</f>
        <v>785.122</v>
      </c>
      <c r="J7" s="3">
        <f aca="true" t="shared" si="0" ref="J7:O7">J8+J9+J10+J11+J12+J13+J14</f>
        <v>2187.511</v>
      </c>
      <c r="K7" s="3">
        <f t="shared" si="0"/>
        <v>1019.4019999999999</v>
      </c>
      <c r="L7" s="3">
        <f t="shared" si="0"/>
        <v>1417.41</v>
      </c>
      <c r="M7" s="3">
        <f t="shared" si="0"/>
        <v>724.3180000000001</v>
      </c>
      <c r="N7" s="3">
        <f t="shared" si="0"/>
        <v>573.599</v>
      </c>
      <c r="O7" s="3">
        <f t="shared" si="0"/>
        <v>578.35</v>
      </c>
      <c r="P7" s="3">
        <f>SUM(I7:O7)</f>
        <v>7285.712</v>
      </c>
      <c r="R7" s="21">
        <f>SUM(P8:P15)</f>
        <v>7285.7119999999995</v>
      </c>
      <c r="AA7" s="37"/>
    </row>
    <row r="8" spans="1:18" ht="117.75" customHeight="1">
      <c r="A8" s="35" t="s">
        <v>8</v>
      </c>
      <c r="B8" s="22" t="s">
        <v>21</v>
      </c>
      <c r="C8" s="23" t="s">
        <v>61</v>
      </c>
      <c r="D8" s="24">
        <v>822</v>
      </c>
      <c r="E8" s="25" t="s">
        <v>16</v>
      </c>
      <c r="F8" s="44" t="s">
        <v>39</v>
      </c>
      <c r="G8" s="45"/>
      <c r="H8" s="45"/>
      <c r="I8" s="3" t="s">
        <v>33</v>
      </c>
      <c r="J8" s="3" t="s">
        <v>34</v>
      </c>
      <c r="K8" s="3">
        <v>59.788</v>
      </c>
      <c r="L8" s="3">
        <v>59.975</v>
      </c>
      <c r="M8" s="3">
        <v>66.114</v>
      </c>
      <c r="N8" s="3">
        <v>66.979</v>
      </c>
      <c r="O8" s="3">
        <v>69.93</v>
      </c>
      <c r="P8" s="3">
        <f>I8+J8+K8+L8+M8+N8+O8</f>
        <v>428.209</v>
      </c>
      <c r="R8" s="9">
        <f>1287.41-L7</f>
        <v>-130</v>
      </c>
    </row>
    <row r="9" spans="1:16" ht="72" customHeight="1">
      <c r="A9" s="35" t="s">
        <v>10</v>
      </c>
      <c r="B9" s="22" t="s">
        <v>22</v>
      </c>
      <c r="C9" s="23" t="s">
        <v>61</v>
      </c>
      <c r="D9" s="24">
        <v>822</v>
      </c>
      <c r="E9" s="25" t="s">
        <v>17</v>
      </c>
      <c r="F9" s="44" t="s">
        <v>38</v>
      </c>
      <c r="G9" s="45"/>
      <c r="H9" s="45"/>
      <c r="I9" s="3">
        <v>0</v>
      </c>
      <c r="J9" s="3">
        <v>0</v>
      </c>
      <c r="K9" s="3">
        <v>11.984</v>
      </c>
      <c r="L9" s="3">
        <f>10+11.413+0.571</f>
        <v>21.984</v>
      </c>
      <c r="M9" s="3">
        <f>11.413+0.571</f>
        <v>11.984</v>
      </c>
      <c r="N9" s="3">
        <v>0</v>
      </c>
      <c r="O9" s="3">
        <v>0</v>
      </c>
      <c r="P9" s="3">
        <f aca="true" t="shared" si="1" ref="P9:P14">SUM(I9:O9)</f>
        <v>45.952000000000005</v>
      </c>
    </row>
    <row r="10" spans="1:16" ht="74.25" customHeight="1">
      <c r="A10" s="35" t="s">
        <v>11</v>
      </c>
      <c r="B10" s="22" t="s">
        <v>26</v>
      </c>
      <c r="C10" s="23" t="s">
        <v>61</v>
      </c>
      <c r="D10" s="24">
        <v>822</v>
      </c>
      <c r="E10" s="25" t="s">
        <v>18</v>
      </c>
      <c r="F10" s="44" t="s">
        <v>40</v>
      </c>
      <c r="G10" s="45"/>
      <c r="H10" s="45"/>
      <c r="I10" s="3">
        <f>210.056</f>
        <v>210.056</v>
      </c>
      <c r="J10" s="3">
        <f>65.35+1424.078+65+29.338+1+44.044</f>
        <v>1628.81</v>
      </c>
      <c r="K10" s="3">
        <f>91.8+46.56+80.5+1</f>
        <v>219.86</v>
      </c>
      <c r="L10" s="3">
        <f>77.3+82.7+0.833+9.593</f>
        <v>170.426</v>
      </c>
      <c r="M10" s="3">
        <f>62.7+1.5+146.7</f>
        <v>210.89999999999998</v>
      </c>
      <c r="N10" s="3">
        <f>69.8+1.5</f>
        <v>71.3</v>
      </c>
      <c r="O10" s="3">
        <f>71.6+1.5</f>
        <v>73.1</v>
      </c>
      <c r="P10" s="3">
        <f t="shared" si="1"/>
        <v>2584.452</v>
      </c>
    </row>
    <row r="11" spans="1:16" ht="96.75" customHeight="1">
      <c r="A11" s="35" t="s">
        <v>12</v>
      </c>
      <c r="B11" s="22" t="s">
        <v>23</v>
      </c>
      <c r="C11" s="23" t="s">
        <v>61</v>
      </c>
      <c r="D11" s="24">
        <v>822</v>
      </c>
      <c r="E11" s="25" t="s">
        <v>19</v>
      </c>
      <c r="F11" s="44" t="s">
        <v>60</v>
      </c>
      <c r="G11" s="45"/>
      <c r="H11" s="45"/>
      <c r="I11" s="3">
        <f>100+235.577+90.934</f>
        <v>426.51099999999997</v>
      </c>
      <c r="J11" s="3">
        <f>137+292.744</f>
        <v>429.744</v>
      </c>
      <c r="K11" s="3">
        <f>407.93+99.6+67.895+85.521</f>
        <v>660.9459999999999</v>
      </c>
      <c r="L11" s="3">
        <f>322.65+3.815+368+102.857*2+53.901+100+30</f>
        <v>1084.08</v>
      </c>
      <c r="M11" s="3">
        <v>354.981</v>
      </c>
      <c r="N11" s="3">
        <v>354.981</v>
      </c>
      <c r="O11" s="3">
        <v>354.981</v>
      </c>
      <c r="P11" s="3">
        <f t="shared" si="1"/>
        <v>3666.2239999999993</v>
      </c>
    </row>
    <row r="12" spans="1:16" ht="71.25" customHeight="1">
      <c r="A12" s="35" t="s">
        <v>13</v>
      </c>
      <c r="B12" s="22" t="s">
        <v>24</v>
      </c>
      <c r="C12" s="23" t="s">
        <v>61</v>
      </c>
      <c r="D12" s="24">
        <v>822</v>
      </c>
      <c r="E12" s="25" t="s">
        <v>20</v>
      </c>
      <c r="F12" s="44" t="s">
        <v>55</v>
      </c>
      <c r="G12" s="45"/>
      <c r="H12" s="45"/>
      <c r="I12" s="3">
        <v>44.246</v>
      </c>
      <c r="J12" s="3">
        <v>39.138</v>
      </c>
      <c r="K12" s="3">
        <v>33.962</v>
      </c>
      <c r="L12" s="3">
        <v>49.401</v>
      </c>
      <c r="M12" s="3">
        <v>48.84</v>
      </c>
      <c r="N12" s="3">
        <v>48.84</v>
      </c>
      <c r="O12" s="3">
        <v>48.84</v>
      </c>
      <c r="P12" s="3">
        <f t="shared" si="1"/>
        <v>313.26700000000005</v>
      </c>
    </row>
    <row r="13" spans="1:16" s="26" customFormat="1" ht="274.5" customHeight="1">
      <c r="A13" s="35" t="s">
        <v>14</v>
      </c>
      <c r="B13" s="22" t="s">
        <v>25</v>
      </c>
      <c r="C13" s="23" t="s">
        <v>61</v>
      </c>
      <c r="D13" s="24">
        <v>822</v>
      </c>
      <c r="E13" s="25" t="s">
        <v>30</v>
      </c>
      <c r="F13" s="44" t="s">
        <v>41</v>
      </c>
      <c r="G13" s="45"/>
      <c r="H13" s="45"/>
      <c r="I13" s="3">
        <f>0.846+12.878+33.18</f>
        <v>46.903999999999996</v>
      </c>
      <c r="J13" s="3">
        <f>0.455+10.252+30.094</f>
        <v>40.801</v>
      </c>
      <c r="K13" s="3">
        <f>0.552+31.31</f>
        <v>31.862</v>
      </c>
      <c r="L13" s="3">
        <f>30.544</f>
        <v>30.544</v>
      </c>
      <c r="M13" s="3">
        <v>30.499</v>
      </c>
      <c r="N13" s="3">
        <v>30.499</v>
      </c>
      <c r="O13" s="3">
        <v>30.499</v>
      </c>
      <c r="P13" s="3">
        <f t="shared" si="1"/>
        <v>241.60799999999998</v>
      </c>
    </row>
    <row r="14" spans="1:16" ht="197.25" customHeight="1">
      <c r="A14" s="35" t="s">
        <v>15</v>
      </c>
      <c r="B14" s="22" t="s">
        <v>65</v>
      </c>
      <c r="C14" s="23" t="s">
        <v>61</v>
      </c>
      <c r="D14" s="24">
        <v>822</v>
      </c>
      <c r="E14" s="25" t="s">
        <v>27</v>
      </c>
      <c r="F14" s="44" t="s">
        <v>56</v>
      </c>
      <c r="G14" s="45"/>
      <c r="H14" s="45"/>
      <c r="I14" s="3"/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f t="shared" si="1"/>
        <v>6</v>
      </c>
    </row>
    <row r="15" spans="1:16" ht="3" customHeight="1" hidden="1">
      <c r="A15" s="19" t="s">
        <v>28</v>
      </c>
      <c r="B15" s="22" t="s">
        <v>54</v>
      </c>
      <c r="C15" s="23" t="s">
        <v>32</v>
      </c>
      <c r="D15" s="24">
        <v>822</v>
      </c>
      <c r="E15" s="25" t="s">
        <v>29</v>
      </c>
      <c r="F15" s="44" t="s">
        <v>57</v>
      </c>
      <c r="G15" s="45"/>
      <c r="H15" s="45"/>
      <c r="I15" s="3"/>
      <c r="J15" s="3"/>
      <c r="K15" s="3"/>
      <c r="L15" s="3"/>
      <c r="M15" s="3"/>
      <c r="N15" s="3"/>
      <c r="O15" s="3"/>
      <c r="P15" s="3">
        <f>I15+J15+K15+L15+M15+O15</f>
        <v>0</v>
      </c>
    </row>
    <row r="16" spans="1:10" s="28" customFormat="1" ht="39" customHeight="1">
      <c r="A16" s="36" t="s">
        <v>35</v>
      </c>
      <c r="B16" s="27"/>
      <c r="C16" s="27"/>
      <c r="F16" s="29"/>
      <c r="G16" s="29"/>
      <c r="H16" s="30"/>
      <c r="J16" s="28" t="s">
        <v>58</v>
      </c>
    </row>
    <row r="17" ht="20.25">
      <c r="P17" s="32"/>
    </row>
  </sheetData>
  <sheetProtection/>
  <mergeCells count="28">
    <mergeCell ref="K2:P2"/>
    <mergeCell ref="F9:H9"/>
    <mergeCell ref="C4:C6"/>
    <mergeCell ref="I4:P4"/>
    <mergeCell ref="P5:P6"/>
    <mergeCell ref="A3:P3"/>
    <mergeCell ref="A4:A6"/>
    <mergeCell ref="B4:B6"/>
    <mergeCell ref="D4:H4"/>
    <mergeCell ref="O5:O6"/>
    <mergeCell ref="F10:H10"/>
    <mergeCell ref="K5:K6"/>
    <mergeCell ref="L5:L6"/>
    <mergeCell ref="M5:M6"/>
    <mergeCell ref="I5:I6"/>
    <mergeCell ref="D5:D6"/>
    <mergeCell ref="E5:E6"/>
    <mergeCell ref="F5:H6"/>
    <mergeCell ref="K1:P1"/>
    <mergeCell ref="N5:N6"/>
    <mergeCell ref="F15:H15"/>
    <mergeCell ref="F11:H11"/>
    <mergeCell ref="F12:H12"/>
    <mergeCell ref="F14:H14"/>
    <mergeCell ref="F7:H7"/>
    <mergeCell ref="J5:J6"/>
    <mergeCell ref="F8:H8"/>
    <mergeCell ref="F13:H13"/>
  </mergeCells>
  <printOptions/>
  <pageMargins left="0.1968503937007874" right="0.1968503937007874" top="0.8267716535433072" bottom="0.2362204724409449" header="0.31496062992125984" footer="0.1968503937007874"/>
  <pageSetup firstPageNumber="1" useFirstPageNumber="1" fitToHeight="0" horizontalDpi="300" verticalDpi="300" orientation="landscape" paperSize="9" r:id="rId1"/>
  <headerFooter differentFirst="1" alignWithMargins="0">
    <oddHeader>&amp;C&amp;P</oddHeader>
  </headerFooter>
  <rowBreaks count="1" manualBreakCount="1">
    <brk id="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tabSelected="1" view="pageBreakPreview" zoomScale="75" zoomScaleNormal="75" zoomScaleSheetLayoutView="75" zoomScalePageLayoutView="0" workbookViewId="0" topLeftCell="A1">
      <selection activeCell="H26" sqref="H26"/>
    </sheetView>
  </sheetViews>
  <sheetFormatPr defaultColWidth="9.140625" defaultRowHeight="12.75"/>
  <cols>
    <col min="1" max="1" width="7.28125" style="1" customWidth="1"/>
    <col min="2" max="2" width="28.8515625" style="1" customWidth="1"/>
    <col min="3" max="3" width="22.7109375" style="1" customWidth="1"/>
    <col min="4" max="10" width="10.8515625" style="1" customWidth="1"/>
    <col min="11" max="11" width="10.57421875" style="1" customWidth="1"/>
    <col min="12" max="12" width="0.85546875" style="1" customWidth="1"/>
    <col min="13" max="13" width="17.00390625" style="1" customWidth="1"/>
    <col min="14" max="14" width="10.57421875" style="1" customWidth="1"/>
    <col min="15" max="15" width="14.140625" style="1" customWidth="1"/>
    <col min="16" max="16" width="13.7109375" style="1" customWidth="1"/>
    <col min="17" max="16384" width="9.140625" style="1" customWidth="1"/>
  </cols>
  <sheetData>
    <row r="1" spans="1:23" ht="18" customHeight="1">
      <c r="A1" s="12"/>
      <c r="B1" s="13"/>
      <c r="C1" s="14"/>
      <c r="F1" s="15"/>
      <c r="G1" s="42" t="s">
        <v>74</v>
      </c>
      <c r="H1" s="42"/>
      <c r="I1" s="42"/>
      <c r="J1" s="42"/>
      <c r="K1" s="4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33"/>
    </row>
    <row r="2" spans="5:11" ht="53.25" customHeight="1">
      <c r="E2" s="34"/>
      <c r="F2" s="34"/>
      <c r="G2" s="48" t="s">
        <v>73</v>
      </c>
      <c r="H2" s="48"/>
      <c r="I2" s="48"/>
      <c r="J2" s="48"/>
      <c r="K2" s="48"/>
    </row>
    <row r="3" spans="1:11" ht="41.25" customHeight="1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7" customHeight="1">
      <c r="A4" s="52" t="s">
        <v>70</v>
      </c>
      <c r="B4" s="43" t="s">
        <v>43</v>
      </c>
      <c r="C4" s="43" t="s">
        <v>44</v>
      </c>
      <c r="D4" s="55" t="s">
        <v>45</v>
      </c>
      <c r="E4" s="55"/>
      <c r="F4" s="55"/>
      <c r="G4" s="55"/>
      <c r="H4" s="55"/>
      <c r="I4" s="55"/>
      <c r="J4" s="55"/>
      <c r="K4" s="55"/>
    </row>
    <row r="5" spans="1:11" ht="54" customHeight="1">
      <c r="A5" s="53"/>
      <c r="B5" s="54"/>
      <c r="C5" s="43"/>
      <c r="D5" s="4">
        <v>2014</v>
      </c>
      <c r="E5" s="4">
        <v>2015</v>
      </c>
      <c r="F5" s="4">
        <v>2016</v>
      </c>
      <c r="G5" s="4">
        <v>2017</v>
      </c>
      <c r="H5" s="4">
        <v>2018</v>
      </c>
      <c r="I5" s="4">
        <v>2019</v>
      </c>
      <c r="J5" s="4">
        <v>2020</v>
      </c>
      <c r="K5" s="2" t="s">
        <v>63</v>
      </c>
    </row>
    <row r="6" spans="1:16" ht="17.25" customHeight="1">
      <c r="A6" s="56" t="s">
        <v>7</v>
      </c>
      <c r="B6" s="59" t="s">
        <v>46</v>
      </c>
      <c r="C6" s="39" t="s">
        <v>47</v>
      </c>
      <c r="D6" s="3">
        <f aca="true" t="shared" si="0" ref="D6:I6">SUM(D8:D12)</f>
        <v>785.1220000000001</v>
      </c>
      <c r="E6" s="3">
        <f t="shared" si="0"/>
        <v>2187.511</v>
      </c>
      <c r="F6" s="3">
        <f t="shared" si="0"/>
        <v>1019.4019999999998</v>
      </c>
      <c r="G6" s="3">
        <f t="shared" si="0"/>
        <v>1417.4099999999999</v>
      </c>
      <c r="H6" s="3">
        <f t="shared" si="0"/>
        <v>724.318</v>
      </c>
      <c r="I6" s="3">
        <f t="shared" si="0"/>
        <v>573.599</v>
      </c>
      <c r="J6" s="3">
        <f>SUM(J8:J12)</f>
        <v>578.3500000000001</v>
      </c>
      <c r="K6" s="3">
        <f>SUM(D6:J6)</f>
        <v>7285.712</v>
      </c>
      <c r="M6" s="9"/>
      <c r="N6" s="9"/>
      <c r="O6" s="9"/>
      <c r="P6" s="9"/>
    </row>
    <row r="7" spans="1:11" ht="17.25" customHeight="1">
      <c r="A7" s="57"/>
      <c r="B7" s="60"/>
      <c r="C7" s="38" t="s">
        <v>48</v>
      </c>
      <c r="D7" s="3"/>
      <c r="E7" s="3"/>
      <c r="F7" s="3"/>
      <c r="G7" s="3"/>
      <c r="H7" s="3"/>
      <c r="I7" s="3"/>
      <c r="J7" s="3"/>
      <c r="K7" s="3"/>
    </row>
    <row r="8" spans="1:11" ht="17.25" customHeight="1">
      <c r="A8" s="57"/>
      <c r="B8" s="60"/>
      <c r="C8" s="38" t="s">
        <v>49</v>
      </c>
      <c r="D8" s="3">
        <f aca="true" t="shared" si="1" ref="D8:I8">D15+D22+D29+D36+D43+D50+D57</f>
        <v>57.405</v>
      </c>
      <c r="E8" s="3">
        <f t="shared" si="1"/>
        <v>48.018</v>
      </c>
      <c r="F8" s="3">
        <f t="shared" si="1"/>
        <v>59.788</v>
      </c>
      <c r="G8" s="3">
        <f t="shared" si="1"/>
        <v>59.975</v>
      </c>
      <c r="H8" s="3">
        <f t="shared" si="1"/>
        <v>66.114</v>
      </c>
      <c r="I8" s="3">
        <f t="shared" si="1"/>
        <v>66.979</v>
      </c>
      <c r="J8" s="3">
        <f>J15+J22+J29+J36+J43+J50+J57</f>
        <v>69.93</v>
      </c>
      <c r="K8" s="3">
        <f aca="true" t="shared" si="2" ref="K8:K61">SUM(D8:J8)</f>
        <v>428.209</v>
      </c>
    </row>
    <row r="9" spans="1:11" ht="17.25" customHeight="1">
      <c r="A9" s="57"/>
      <c r="B9" s="60"/>
      <c r="C9" s="38" t="s">
        <v>50</v>
      </c>
      <c r="D9" s="3">
        <f aca="true" t="shared" si="3" ref="D9:I12">D16+D23+D30+D37+D44+D51+D58</f>
        <v>90.934</v>
      </c>
      <c r="E9" s="3">
        <f t="shared" si="3"/>
        <v>1489.4279999999999</v>
      </c>
      <c r="F9" s="3">
        <f t="shared" si="3"/>
        <v>198.608</v>
      </c>
      <c r="G9" s="3">
        <f t="shared" si="3"/>
        <v>470.664</v>
      </c>
      <c r="H9" s="3">
        <f t="shared" si="3"/>
        <v>158.113</v>
      </c>
      <c r="I9" s="3">
        <f t="shared" si="3"/>
        <v>0</v>
      </c>
      <c r="J9" s="3">
        <f>J16+J23+J30+J37+J44+J51+J58</f>
        <v>0</v>
      </c>
      <c r="K9" s="3">
        <f t="shared" si="2"/>
        <v>2407.747</v>
      </c>
    </row>
    <row r="10" spans="1:11" ht="17.25" customHeight="1">
      <c r="A10" s="57"/>
      <c r="B10" s="60"/>
      <c r="C10" s="38" t="s">
        <v>51</v>
      </c>
      <c r="D10" s="3">
        <f t="shared" si="3"/>
        <v>0</v>
      </c>
      <c r="E10" s="3">
        <f t="shared" si="3"/>
        <v>0</v>
      </c>
      <c r="F10" s="3">
        <f t="shared" si="3"/>
        <v>0</v>
      </c>
      <c r="G10" s="3">
        <f t="shared" si="3"/>
        <v>0</v>
      </c>
      <c r="H10" s="3">
        <f t="shared" si="3"/>
        <v>0</v>
      </c>
      <c r="I10" s="3">
        <f t="shared" si="3"/>
        <v>0</v>
      </c>
      <c r="J10" s="3">
        <f>J17+J24+J31+J38+J45+J52+J59</f>
        <v>0</v>
      </c>
      <c r="K10" s="3">
        <f t="shared" si="2"/>
        <v>0</v>
      </c>
    </row>
    <row r="11" spans="1:11" ht="17.25" customHeight="1">
      <c r="A11" s="57"/>
      <c r="B11" s="60"/>
      <c r="C11" s="38" t="s">
        <v>52</v>
      </c>
      <c r="D11" s="3">
        <f t="shared" si="3"/>
        <v>636.783</v>
      </c>
      <c r="E11" s="3">
        <f t="shared" si="3"/>
        <v>513.065</v>
      </c>
      <c r="F11" s="3">
        <f t="shared" si="3"/>
        <v>761.0059999999999</v>
      </c>
      <c r="G11" s="3">
        <f t="shared" si="3"/>
        <v>886.771</v>
      </c>
      <c r="H11" s="3">
        <f t="shared" si="3"/>
        <v>500.091</v>
      </c>
      <c r="I11" s="3">
        <f t="shared" si="3"/>
        <v>506.62</v>
      </c>
      <c r="J11" s="3">
        <f>J18+J25+J32+J39+J46+J53+J60</f>
        <v>508.4200000000001</v>
      </c>
      <c r="K11" s="3">
        <f t="shared" si="2"/>
        <v>4312.755999999999</v>
      </c>
    </row>
    <row r="12" spans="1:11" ht="17.25" customHeight="1">
      <c r="A12" s="58"/>
      <c r="B12" s="61"/>
      <c r="C12" s="38" t="s">
        <v>53</v>
      </c>
      <c r="D12" s="3">
        <f t="shared" si="3"/>
        <v>0</v>
      </c>
      <c r="E12" s="3">
        <f t="shared" si="3"/>
        <v>137</v>
      </c>
      <c r="F12" s="3">
        <f t="shared" si="3"/>
        <v>0</v>
      </c>
      <c r="G12" s="3">
        <f t="shared" si="3"/>
        <v>0</v>
      </c>
      <c r="H12" s="3">
        <f t="shared" si="3"/>
        <v>0</v>
      </c>
      <c r="I12" s="3">
        <f t="shared" si="3"/>
        <v>0</v>
      </c>
      <c r="J12" s="3">
        <f>J19+J26+J33+J40+J47+J54+J61</f>
        <v>0</v>
      </c>
      <c r="K12" s="3">
        <f t="shared" si="2"/>
        <v>137</v>
      </c>
    </row>
    <row r="13" spans="1:11" ht="21" customHeight="1">
      <c r="A13" s="62" t="s">
        <v>62</v>
      </c>
      <c r="B13" s="65" t="s">
        <v>21</v>
      </c>
      <c r="C13" s="39" t="s">
        <v>47</v>
      </c>
      <c r="D13" s="3">
        <f aca="true" t="shared" si="4" ref="D13:I13">D14+D15+D16+D17+D18+D19</f>
        <v>57.405</v>
      </c>
      <c r="E13" s="3">
        <f t="shared" si="4"/>
        <v>48.018</v>
      </c>
      <c r="F13" s="3">
        <f t="shared" si="4"/>
        <v>59.788</v>
      </c>
      <c r="G13" s="3">
        <f t="shared" si="4"/>
        <v>59.975</v>
      </c>
      <c r="H13" s="3">
        <f t="shared" si="4"/>
        <v>66.114</v>
      </c>
      <c r="I13" s="3">
        <f t="shared" si="4"/>
        <v>66.979</v>
      </c>
      <c r="J13" s="3">
        <f>J14+J15+J16+J17+J18+J19</f>
        <v>69.93</v>
      </c>
      <c r="K13" s="3">
        <f t="shared" si="2"/>
        <v>428.209</v>
      </c>
    </row>
    <row r="14" spans="1:11" ht="21" customHeight="1">
      <c r="A14" s="63"/>
      <c r="B14" s="66"/>
      <c r="C14" s="38" t="s">
        <v>48</v>
      </c>
      <c r="D14" s="3"/>
      <c r="E14" s="3"/>
      <c r="F14" s="3"/>
      <c r="G14" s="3"/>
      <c r="H14" s="3"/>
      <c r="I14" s="3"/>
      <c r="J14" s="3"/>
      <c r="K14" s="3"/>
    </row>
    <row r="15" spans="1:11" ht="21" customHeight="1">
      <c r="A15" s="63"/>
      <c r="B15" s="66"/>
      <c r="C15" s="38" t="s">
        <v>49</v>
      </c>
      <c r="D15" s="3">
        <v>57.405</v>
      </c>
      <c r="E15" s="3">
        <v>48.018</v>
      </c>
      <c r="F15" s="3">
        <v>59.788</v>
      </c>
      <c r="G15" s="3">
        <v>59.975</v>
      </c>
      <c r="H15" s="3">
        <f>'Приложение 1'!M8</f>
        <v>66.114</v>
      </c>
      <c r="I15" s="3">
        <f>'Приложение 1'!N8</f>
        <v>66.979</v>
      </c>
      <c r="J15" s="3">
        <f>'Приложение 1'!O8</f>
        <v>69.93</v>
      </c>
      <c r="K15" s="3">
        <f t="shared" si="2"/>
        <v>428.209</v>
      </c>
    </row>
    <row r="16" spans="1:11" ht="21" customHeight="1">
      <c r="A16" s="63"/>
      <c r="B16" s="66"/>
      <c r="C16" s="38" t="s">
        <v>50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 t="shared" si="2"/>
        <v>0</v>
      </c>
    </row>
    <row r="17" spans="1:11" ht="21" customHeight="1">
      <c r="A17" s="63"/>
      <c r="B17" s="66"/>
      <c r="C17" s="38" t="s">
        <v>51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 t="shared" si="2"/>
        <v>0</v>
      </c>
    </row>
    <row r="18" spans="1:11" ht="21" customHeight="1">
      <c r="A18" s="63"/>
      <c r="B18" s="66"/>
      <c r="C18" s="38" t="s">
        <v>52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2"/>
        <v>0</v>
      </c>
    </row>
    <row r="19" spans="1:11" ht="21" customHeight="1">
      <c r="A19" s="64"/>
      <c r="B19" s="67"/>
      <c r="C19" s="38" t="s">
        <v>53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f t="shared" si="2"/>
        <v>0</v>
      </c>
    </row>
    <row r="20" spans="1:11" ht="17.25" customHeight="1">
      <c r="A20" s="68" t="s">
        <v>10</v>
      </c>
      <c r="B20" s="71" t="s">
        <v>59</v>
      </c>
      <c r="C20" s="40" t="s">
        <v>47</v>
      </c>
      <c r="D20" s="3">
        <f aca="true" t="shared" si="5" ref="D20:I20">D21+D22+D23+D24+D25+D26</f>
        <v>0</v>
      </c>
      <c r="E20" s="3">
        <f t="shared" si="5"/>
        <v>0</v>
      </c>
      <c r="F20" s="3">
        <f t="shared" si="5"/>
        <v>11.984</v>
      </c>
      <c r="G20" s="3">
        <f t="shared" si="5"/>
        <v>21.984</v>
      </c>
      <c r="H20" s="3">
        <f t="shared" si="5"/>
        <v>11.984</v>
      </c>
      <c r="I20" s="3">
        <f t="shared" si="5"/>
        <v>0</v>
      </c>
      <c r="J20" s="3">
        <f>J21+J22+J23+J24+J25+J26</f>
        <v>0</v>
      </c>
      <c r="K20" s="3">
        <f t="shared" si="2"/>
        <v>45.952000000000005</v>
      </c>
    </row>
    <row r="21" spans="1:11" ht="17.25" customHeight="1">
      <c r="A21" s="69"/>
      <c r="B21" s="72"/>
      <c r="C21" s="41" t="s">
        <v>48</v>
      </c>
      <c r="D21" s="3"/>
      <c r="E21" s="3"/>
      <c r="F21" s="3"/>
      <c r="G21" s="3"/>
      <c r="H21" s="3"/>
      <c r="I21" s="3"/>
      <c r="J21" s="3"/>
      <c r="K21" s="3"/>
    </row>
    <row r="22" spans="1:11" ht="17.25" customHeight="1">
      <c r="A22" s="69"/>
      <c r="B22" s="72"/>
      <c r="C22" s="41" t="s">
        <v>49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 t="shared" si="2"/>
        <v>0</v>
      </c>
    </row>
    <row r="23" spans="1:11" ht="17.25" customHeight="1">
      <c r="A23" s="69"/>
      <c r="B23" s="72"/>
      <c r="C23" s="41" t="s">
        <v>50</v>
      </c>
      <c r="D23" s="3">
        <v>0</v>
      </c>
      <c r="E23" s="3">
        <v>0</v>
      </c>
      <c r="F23" s="3">
        <v>11.413</v>
      </c>
      <c r="G23" s="3">
        <v>11.413</v>
      </c>
      <c r="H23" s="3">
        <v>11.413</v>
      </c>
      <c r="I23" s="3">
        <v>0</v>
      </c>
      <c r="J23" s="3">
        <v>0</v>
      </c>
      <c r="K23" s="3">
        <f t="shared" si="2"/>
        <v>34.239000000000004</v>
      </c>
    </row>
    <row r="24" spans="1:11" ht="17.25" customHeight="1">
      <c r="A24" s="69"/>
      <c r="B24" s="72"/>
      <c r="C24" s="41" t="s">
        <v>51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f t="shared" si="2"/>
        <v>0</v>
      </c>
    </row>
    <row r="25" spans="1:11" ht="17.25" customHeight="1">
      <c r="A25" s="69"/>
      <c r="B25" s="72"/>
      <c r="C25" s="41" t="s">
        <v>52</v>
      </c>
      <c r="D25" s="3">
        <v>0</v>
      </c>
      <c r="E25" s="3">
        <v>0</v>
      </c>
      <c r="F25" s="3">
        <f>0.571</f>
        <v>0.571</v>
      </c>
      <c r="G25" s="3">
        <f>10+0.571</f>
        <v>10.571</v>
      </c>
      <c r="H25" s="3">
        <v>0.571</v>
      </c>
      <c r="I25" s="3">
        <v>0</v>
      </c>
      <c r="J25" s="3">
        <v>0</v>
      </c>
      <c r="K25" s="3">
        <f t="shared" si="2"/>
        <v>11.713</v>
      </c>
    </row>
    <row r="26" spans="1:11" ht="17.25" customHeight="1">
      <c r="A26" s="70"/>
      <c r="B26" s="73"/>
      <c r="C26" s="41" t="s">
        <v>53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f t="shared" si="2"/>
        <v>0</v>
      </c>
    </row>
    <row r="27" spans="1:13" ht="17.25" customHeight="1">
      <c r="A27" s="62" t="s">
        <v>11</v>
      </c>
      <c r="B27" s="65" t="s">
        <v>26</v>
      </c>
      <c r="C27" s="39" t="s">
        <v>47</v>
      </c>
      <c r="D27" s="3">
        <f aca="true" t="shared" si="6" ref="D27:I27">D28+D29+D30+D31+D32+D33</f>
        <v>210.05599999999998</v>
      </c>
      <c r="E27" s="3">
        <f t="shared" si="6"/>
        <v>1628.81</v>
      </c>
      <c r="F27" s="3">
        <f t="shared" si="6"/>
        <v>219.86</v>
      </c>
      <c r="G27" s="3">
        <f t="shared" si="6"/>
        <v>170.426</v>
      </c>
      <c r="H27" s="3">
        <f t="shared" si="6"/>
        <v>210.89999999999998</v>
      </c>
      <c r="I27" s="3">
        <f t="shared" si="6"/>
        <v>71.3</v>
      </c>
      <c r="J27" s="3">
        <f>J28+J29+J30+J31+J32+J33</f>
        <v>73.1</v>
      </c>
      <c r="K27" s="3">
        <f t="shared" si="2"/>
        <v>2584.452</v>
      </c>
      <c r="M27" s="9"/>
    </row>
    <row r="28" spans="1:11" ht="17.25" customHeight="1">
      <c r="A28" s="63"/>
      <c r="B28" s="66"/>
      <c r="C28" s="38" t="s">
        <v>48</v>
      </c>
      <c r="D28" s="3"/>
      <c r="E28" s="3"/>
      <c r="F28" s="3"/>
      <c r="G28" s="3"/>
      <c r="H28" s="3"/>
      <c r="I28" s="3"/>
      <c r="J28" s="3"/>
      <c r="K28" s="3"/>
    </row>
    <row r="29" spans="1:11" ht="17.25" customHeight="1">
      <c r="A29" s="63"/>
      <c r="B29" s="66"/>
      <c r="C29" s="38" t="s">
        <v>49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f t="shared" si="2"/>
        <v>0</v>
      </c>
    </row>
    <row r="30" spans="1:11" ht="17.25" customHeight="1">
      <c r="A30" s="63"/>
      <c r="B30" s="66"/>
      <c r="C30" s="38" t="s">
        <v>50</v>
      </c>
      <c r="D30" s="3">
        <v>0</v>
      </c>
      <c r="E30" s="3">
        <f>65.35+1424.078</f>
        <v>1489.4279999999999</v>
      </c>
      <c r="F30" s="3">
        <f>80.5+38.8</f>
        <v>119.3</v>
      </c>
      <c r="G30" s="3">
        <v>82.7</v>
      </c>
      <c r="H30" s="3">
        <v>146.7</v>
      </c>
      <c r="I30" s="3">
        <v>0</v>
      </c>
      <c r="J30" s="3">
        <v>0</v>
      </c>
      <c r="K30" s="3">
        <f t="shared" si="2"/>
        <v>1838.128</v>
      </c>
    </row>
    <row r="31" spans="1:11" ht="17.25" customHeight="1">
      <c r="A31" s="63"/>
      <c r="B31" s="66"/>
      <c r="C31" s="38" t="s">
        <v>51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f t="shared" si="2"/>
        <v>0</v>
      </c>
    </row>
    <row r="32" spans="1:11" ht="17.25" customHeight="1">
      <c r="A32" s="63"/>
      <c r="B32" s="66"/>
      <c r="C32" s="38" t="s">
        <v>52</v>
      </c>
      <c r="D32" s="3">
        <f>94.5+115.556</f>
        <v>210.05599999999998</v>
      </c>
      <c r="E32" s="3">
        <f>1+65+29.338+44.044</f>
        <v>139.382</v>
      </c>
      <c r="F32" s="3">
        <f>1+91.8+7.76</f>
        <v>100.56</v>
      </c>
      <c r="G32" s="3">
        <f>77.3+0.833+9.593</f>
        <v>87.726</v>
      </c>
      <c r="H32" s="3">
        <f>62.7+1.5</f>
        <v>64.2</v>
      </c>
      <c r="I32" s="3">
        <f>69.8+1.5</f>
        <v>71.3</v>
      </c>
      <c r="J32" s="3">
        <f>71.6+1.5</f>
        <v>73.1</v>
      </c>
      <c r="K32" s="3">
        <f t="shared" si="2"/>
        <v>746.324</v>
      </c>
    </row>
    <row r="33" spans="1:11" ht="17.25" customHeight="1">
      <c r="A33" s="64"/>
      <c r="B33" s="67"/>
      <c r="C33" s="38" t="s">
        <v>53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f t="shared" si="2"/>
        <v>0</v>
      </c>
    </row>
    <row r="34" spans="1:11" ht="17.25" customHeight="1">
      <c r="A34" s="56" t="s">
        <v>12</v>
      </c>
      <c r="B34" s="65" t="s">
        <v>23</v>
      </c>
      <c r="C34" s="39" t="s">
        <v>47</v>
      </c>
      <c r="D34" s="3">
        <f aca="true" t="shared" si="7" ref="D34:I34">D35+D36+D37+D38+D39+D40</f>
        <v>426.51099999999997</v>
      </c>
      <c r="E34" s="3">
        <f t="shared" si="7"/>
        <v>429.744</v>
      </c>
      <c r="F34" s="3">
        <f t="shared" si="7"/>
        <v>660.9459999999999</v>
      </c>
      <c r="G34" s="3">
        <f t="shared" si="7"/>
        <v>1084.08</v>
      </c>
      <c r="H34" s="3">
        <f t="shared" si="7"/>
        <v>354.981</v>
      </c>
      <c r="I34" s="3">
        <f t="shared" si="7"/>
        <v>354.981</v>
      </c>
      <c r="J34" s="3">
        <f>J35+J36+J37+J38+J39+J40</f>
        <v>354.981</v>
      </c>
      <c r="K34" s="3">
        <f t="shared" si="2"/>
        <v>3666.2239999999993</v>
      </c>
    </row>
    <row r="35" spans="1:11" ht="17.25" customHeight="1">
      <c r="A35" s="76"/>
      <c r="B35" s="66"/>
      <c r="C35" s="38" t="s">
        <v>48</v>
      </c>
      <c r="D35" s="3"/>
      <c r="E35" s="3"/>
      <c r="F35" s="3"/>
      <c r="G35" s="3"/>
      <c r="H35" s="3"/>
      <c r="I35" s="3"/>
      <c r="J35" s="3"/>
      <c r="K35" s="3"/>
    </row>
    <row r="36" spans="1:11" ht="17.25" customHeight="1">
      <c r="A36" s="76"/>
      <c r="B36" s="66"/>
      <c r="C36" s="38" t="s">
        <v>49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f t="shared" si="2"/>
        <v>0</v>
      </c>
    </row>
    <row r="37" spans="1:11" ht="17.25" customHeight="1">
      <c r="A37" s="76"/>
      <c r="B37" s="66"/>
      <c r="C37" s="38" t="s">
        <v>50</v>
      </c>
      <c r="D37" s="3">
        <v>90.934</v>
      </c>
      <c r="E37" s="3">
        <v>0</v>
      </c>
      <c r="F37" s="3">
        <v>67.895</v>
      </c>
      <c r="G37" s="3">
        <f>322.65+53.901</f>
        <v>376.551</v>
      </c>
      <c r="H37" s="3">
        <v>0</v>
      </c>
      <c r="I37" s="3">
        <v>0</v>
      </c>
      <c r="J37" s="3">
        <v>0</v>
      </c>
      <c r="K37" s="3">
        <f t="shared" si="2"/>
        <v>535.38</v>
      </c>
    </row>
    <row r="38" spans="1:11" ht="17.25" customHeight="1">
      <c r="A38" s="76"/>
      <c r="B38" s="66"/>
      <c r="C38" s="38" t="s">
        <v>51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f t="shared" si="2"/>
        <v>0</v>
      </c>
    </row>
    <row r="39" spans="1:11" ht="17.25" customHeight="1">
      <c r="A39" s="76"/>
      <c r="B39" s="66"/>
      <c r="C39" s="38" t="s">
        <v>52</v>
      </c>
      <c r="D39" s="3">
        <v>335.577</v>
      </c>
      <c r="E39" s="3">
        <f>429.744-137</f>
        <v>292.744</v>
      </c>
      <c r="F39" s="3">
        <f>507.53+85.521</f>
        <v>593.0509999999999</v>
      </c>
      <c r="G39" s="3">
        <f>3.815+368+102.857*2+100+30</f>
        <v>707.529</v>
      </c>
      <c r="H39" s="3">
        <f>'Приложение 1'!M11</f>
        <v>354.981</v>
      </c>
      <c r="I39" s="3">
        <f>'Приложение 1'!N11</f>
        <v>354.981</v>
      </c>
      <c r="J39" s="3">
        <f>'Приложение 1'!O11</f>
        <v>354.981</v>
      </c>
      <c r="K39" s="3">
        <f t="shared" si="2"/>
        <v>2993.843999999999</v>
      </c>
    </row>
    <row r="40" spans="1:11" ht="17.25" customHeight="1">
      <c r="A40" s="77"/>
      <c r="B40" s="67"/>
      <c r="C40" s="38" t="s">
        <v>53</v>
      </c>
      <c r="D40" s="3">
        <v>0</v>
      </c>
      <c r="E40" s="3">
        <v>137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f t="shared" si="2"/>
        <v>137</v>
      </c>
    </row>
    <row r="41" spans="1:11" ht="17.25" customHeight="1">
      <c r="A41" s="62" t="s">
        <v>13</v>
      </c>
      <c r="B41" s="65" t="s">
        <v>24</v>
      </c>
      <c r="C41" s="39" t="s">
        <v>47</v>
      </c>
      <c r="D41" s="3">
        <f aca="true" t="shared" si="8" ref="D41:I41">D42+D43+D44+D45+D46+D47</f>
        <v>44.246</v>
      </c>
      <c r="E41" s="3">
        <f t="shared" si="8"/>
        <v>39.138</v>
      </c>
      <c r="F41" s="3">
        <f t="shared" si="8"/>
        <v>33.962</v>
      </c>
      <c r="G41" s="3">
        <f t="shared" si="8"/>
        <v>49.401</v>
      </c>
      <c r="H41" s="3">
        <f t="shared" si="8"/>
        <v>48.84</v>
      </c>
      <c r="I41" s="3">
        <f t="shared" si="8"/>
        <v>48.84</v>
      </c>
      <c r="J41" s="3">
        <f>J42+J43+J44+J45+J46+J47</f>
        <v>48.84</v>
      </c>
      <c r="K41" s="3">
        <f t="shared" si="2"/>
        <v>313.26700000000005</v>
      </c>
    </row>
    <row r="42" spans="1:11" ht="17.25" customHeight="1">
      <c r="A42" s="74"/>
      <c r="B42" s="66"/>
      <c r="C42" s="38" t="s">
        <v>48</v>
      </c>
      <c r="D42" s="3"/>
      <c r="E42" s="3"/>
      <c r="F42" s="3"/>
      <c r="G42" s="3"/>
      <c r="H42" s="3"/>
      <c r="I42" s="3"/>
      <c r="J42" s="3"/>
      <c r="K42" s="3"/>
    </row>
    <row r="43" spans="1:11" ht="18" customHeight="1">
      <c r="A43" s="74"/>
      <c r="B43" s="66"/>
      <c r="C43" s="38" t="s">
        <v>49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f t="shared" si="2"/>
        <v>0</v>
      </c>
    </row>
    <row r="44" spans="1:11" ht="17.25" customHeight="1">
      <c r="A44" s="74"/>
      <c r="B44" s="66"/>
      <c r="C44" s="38" t="s">
        <v>50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f t="shared" si="2"/>
        <v>0</v>
      </c>
    </row>
    <row r="45" spans="1:11" ht="17.25" customHeight="1">
      <c r="A45" s="74"/>
      <c r="B45" s="66"/>
      <c r="C45" s="38" t="s">
        <v>51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f t="shared" si="2"/>
        <v>0</v>
      </c>
    </row>
    <row r="46" spans="1:11" ht="17.25" customHeight="1">
      <c r="A46" s="74"/>
      <c r="B46" s="66"/>
      <c r="C46" s="38" t="s">
        <v>52</v>
      </c>
      <c r="D46" s="3">
        <v>44.246</v>
      </c>
      <c r="E46" s="3">
        <v>39.138</v>
      </c>
      <c r="F46" s="3">
        <v>33.962</v>
      </c>
      <c r="G46" s="3">
        <v>49.401</v>
      </c>
      <c r="H46" s="3">
        <f>'Приложение 1'!M12</f>
        <v>48.84</v>
      </c>
      <c r="I46" s="3">
        <f>'Приложение 1'!N12</f>
        <v>48.84</v>
      </c>
      <c r="J46" s="3">
        <f>'Приложение 1'!O12</f>
        <v>48.84</v>
      </c>
      <c r="K46" s="3">
        <f t="shared" si="2"/>
        <v>313.26700000000005</v>
      </c>
    </row>
    <row r="47" spans="1:11" ht="17.25" customHeight="1">
      <c r="A47" s="74"/>
      <c r="B47" s="67"/>
      <c r="C47" s="38" t="s">
        <v>53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f t="shared" si="2"/>
        <v>0</v>
      </c>
    </row>
    <row r="48" spans="1:11" ht="26.25" customHeight="1">
      <c r="A48" s="75" t="s">
        <v>14</v>
      </c>
      <c r="B48" s="65" t="s">
        <v>72</v>
      </c>
      <c r="C48" s="39" t="s">
        <v>47</v>
      </c>
      <c r="D48" s="3">
        <f aca="true" t="shared" si="9" ref="D48:I48">D49+D50+D51+D52+D53+D54</f>
        <v>46.904</v>
      </c>
      <c r="E48" s="3">
        <f t="shared" si="9"/>
        <v>40.801</v>
      </c>
      <c r="F48" s="3">
        <f t="shared" si="9"/>
        <v>31.862</v>
      </c>
      <c r="G48" s="3">
        <f t="shared" si="9"/>
        <v>30.544</v>
      </c>
      <c r="H48" s="3">
        <f t="shared" si="9"/>
        <v>30.499</v>
      </c>
      <c r="I48" s="3">
        <f t="shared" si="9"/>
        <v>30.499</v>
      </c>
      <c r="J48" s="3">
        <f>J49+J50+J51+J52+J53+J54</f>
        <v>30.499</v>
      </c>
      <c r="K48" s="3">
        <f t="shared" si="2"/>
        <v>241.608</v>
      </c>
    </row>
    <row r="49" spans="1:11" ht="26.25" customHeight="1">
      <c r="A49" s="57"/>
      <c r="B49" s="66"/>
      <c r="C49" s="38" t="s">
        <v>48</v>
      </c>
      <c r="D49" s="3"/>
      <c r="E49" s="3"/>
      <c r="F49" s="3"/>
      <c r="G49" s="3"/>
      <c r="H49" s="3"/>
      <c r="I49" s="3"/>
      <c r="J49" s="3"/>
      <c r="K49" s="3"/>
    </row>
    <row r="50" spans="1:11" ht="30.75" customHeight="1">
      <c r="A50" s="57"/>
      <c r="B50" s="66"/>
      <c r="C50" s="38" t="s">
        <v>49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f t="shared" si="2"/>
        <v>0</v>
      </c>
    </row>
    <row r="51" spans="1:11" ht="30.75" customHeight="1">
      <c r="A51" s="57"/>
      <c r="B51" s="66"/>
      <c r="C51" s="38" t="s">
        <v>50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f t="shared" si="2"/>
        <v>0</v>
      </c>
    </row>
    <row r="52" spans="1:11" ht="30.75" customHeight="1">
      <c r="A52" s="57"/>
      <c r="B52" s="66"/>
      <c r="C52" s="38" t="s">
        <v>51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f t="shared" si="2"/>
        <v>0</v>
      </c>
    </row>
    <row r="53" spans="1:11" ht="30.75" customHeight="1">
      <c r="A53" s="57"/>
      <c r="B53" s="66"/>
      <c r="C53" s="38" t="s">
        <v>52</v>
      </c>
      <c r="D53" s="3">
        <v>46.904</v>
      </c>
      <c r="E53" s="3">
        <v>40.801</v>
      </c>
      <c r="F53" s="3">
        <v>31.862</v>
      </c>
      <c r="G53" s="3">
        <v>30.544</v>
      </c>
      <c r="H53" s="3">
        <f>'Приложение 1'!M13</f>
        <v>30.499</v>
      </c>
      <c r="I53" s="3">
        <f>'Приложение 1'!N13</f>
        <v>30.499</v>
      </c>
      <c r="J53" s="3">
        <f>'Приложение 1'!O13</f>
        <v>30.499</v>
      </c>
      <c r="K53" s="3">
        <f t="shared" si="2"/>
        <v>241.608</v>
      </c>
    </row>
    <row r="54" spans="1:11" ht="30.75" customHeight="1">
      <c r="A54" s="58"/>
      <c r="B54" s="67"/>
      <c r="C54" s="38" t="s">
        <v>53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f t="shared" si="2"/>
        <v>0</v>
      </c>
    </row>
    <row r="55" spans="1:11" ht="22.5" customHeight="1">
      <c r="A55" s="62" t="s">
        <v>15</v>
      </c>
      <c r="B55" s="65" t="s">
        <v>71</v>
      </c>
      <c r="C55" s="39" t="s">
        <v>47</v>
      </c>
      <c r="D55" s="3">
        <f aca="true" t="shared" si="10" ref="D55:I55">D56+D57+D58+D59+D60+D61</f>
        <v>0</v>
      </c>
      <c r="E55" s="3">
        <f t="shared" si="10"/>
        <v>1</v>
      </c>
      <c r="F55" s="3">
        <f t="shared" si="10"/>
        <v>1</v>
      </c>
      <c r="G55" s="3">
        <f t="shared" si="10"/>
        <v>1</v>
      </c>
      <c r="H55" s="3">
        <f t="shared" si="10"/>
        <v>1</v>
      </c>
      <c r="I55" s="3">
        <f t="shared" si="10"/>
        <v>1</v>
      </c>
      <c r="J55" s="3">
        <f>J56+J57+J58+J59+J60+J61</f>
        <v>1</v>
      </c>
      <c r="K55" s="3">
        <f t="shared" si="2"/>
        <v>6</v>
      </c>
    </row>
    <row r="56" spans="1:11" ht="20.25" customHeight="1">
      <c r="A56" s="63"/>
      <c r="B56" s="66"/>
      <c r="C56" s="38" t="s">
        <v>48</v>
      </c>
      <c r="D56" s="3"/>
      <c r="E56" s="3"/>
      <c r="F56" s="3"/>
      <c r="G56" s="3"/>
      <c r="H56" s="3"/>
      <c r="I56" s="3"/>
      <c r="J56" s="3"/>
      <c r="K56" s="3"/>
    </row>
    <row r="57" spans="1:11" ht="26.25" customHeight="1">
      <c r="A57" s="63"/>
      <c r="B57" s="66"/>
      <c r="C57" s="38" t="s">
        <v>49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f t="shared" si="2"/>
        <v>0</v>
      </c>
    </row>
    <row r="58" spans="1:11" ht="21" customHeight="1">
      <c r="A58" s="63"/>
      <c r="B58" s="66"/>
      <c r="C58" s="38" t="s">
        <v>50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f t="shared" si="2"/>
        <v>0</v>
      </c>
    </row>
    <row r="59" spans="1:11" ht="30" customHeight="1">
      <c r="A59" s="63"/>
      <c r="B59" s="66"/>
      <c r="C59" s="38" t="s">
        <v>51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f t="shared" si="2"/>
        <v>0</v>
      </c>
    </row>
    <row r="60" spans="1:11" ht="21" customHeight="1">
      <c r="A60" s="63"/>
      <c r="B60" s="66"/>
      <c r="C60" s="38" t="s">
        <v>52</v>
      </c>
      <c r="D60" s="3">
        <v>0</v>
      </c>
      <c r="E60" s="3">
        <v>1</v>
      </c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>
        <f t="shared" si="2"/>
        <v>6</v>
      </c>
    </row>
    <row r="61" spans="1:11" ht="18" customHeight="1">
      <c r="A61" s="64"/>
      <c r="B61" s="67"/>
      <c r="C61" s="38" t="s">
        <v>53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f t="shared" si="2"/>
        <v>0</v>
      </c>
    </row>
    <row r="62" ht="13.5" customHeight="1"/>
    <row r="63" spans="1:15" ht="20.25" customHeight="1">
      <c r="A63" s="10" t="s">
        <v>35</v>
      </c>
      <c r="B63" s="10"/>
      <c r="C63" s="6"/>
      <c r="D63" s="6"/>
      <c r="E63" s="6"/>
      <c r="F63" s="6"/>
      <c r="G63" s="6" t="s">
        <v>58</v>
      </c>
      <c r="H63" s="6"/>
      <c r="I63" s="6"/>
      <c r="J63" s="6"/>
      <c r="K63" s="11"/>
      <c r="L63" s="11"/>
      <c r="M63" s="11"/>
      <c r="N63" s="11"/>
      <c r="O63" s="11"/>
    </row>
    <row r="64" ht="15.75">
      <c r="K64" s="7"/>
    </row>
  </sheetData>
  <sheetProtection/>
  <mergeCells count="23">
    <mergeCell ref="A55:A61"/>
    <mergeCell ref="B55:B61"/>
    <mergeCell ref="A27:A33"/>
    <mergeCell ref="B27:B33"/>
    <mergeCell ref="B34:B40"/>
    <mergeCell ref="A41:A47"/>
    <mergeCell ref="B41:B47"/>
    <mergeCell ref="A48:A54"/>
    <mergeCell ref="B48:B54"/>
    <mergeCell ref="A34:A40"/>
    <mergeCell ref="A6:A12"/>
    <mergeCell ref="B6:B12"/>
    <mergeCell ref="A13:A19"/>
    <mergeCell ref="B13:B19"/>
    <mergeCell ref="A20:A26"/>
    <mergeCell ref="B20:B26"/>
    <mergeCell ref="G1:K1"/>
    <mergeCell ref="G2:K2"/>
    <mergeCell ref="A3:K3"/>
    <mergeCell ref="A4:A5"/>
    <mergeCell ref="B4:B5"/>
    <mergeCell ref="C4:C5"/>
    <mergeCell ref="D4:K4"/>
  </mergeCells>
  <printOptions horizontalCentered="1"/>
  <pageMargins left="0.1968503937007874" right="0.1968503937007874" top="0.984251968503937" bottom="0.5905511811023623" header="0.3937007874015748" footer="0.5118110236220472"/>
  <pageSetup fitToHeight="0" horizontalDpi="300" verticalDpi="300" orientation="landscape" paperSize="9" scale="99" r:id="rId1"/>
  <headerFooter differentFirst="1" alignWithMargins="0">
    <oddHeader>&amp;C&amp;P</oddHeader>
  </headerFooter>
  <rowBreaks count="3" manualBreakCount="3">
    <brk id="19" max="10" man="1"/>
    <brk id="47" max="10" man="1"/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Портнова Александра Анатольевна</dc:creator>
  <cp:keywords/>
  <dc:description/>
  <cp:lastModifiedBy>Пользователь Windows</cp:lastModifiedBy>
  <cp:lastPrinted>2018-04-03T07:20:49Z</cp:lastPrinted>
  <dcterms:created xsi:type="dcterms:W3CDTF">2009-01-13T06:15:41Z</dcterms:created>
  <dcterms:modified xsi:type="dcterms:W3CDTF">2018-04-03T07:33:22Z</dcterms:modified>
  <cp:category/>
  <cp:version/>
  <cp:contentType/>
  <cp:contentStatus/>
</cp:coreProperties>
</file>